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UTOL\Desktop\"/>
    </mc:Choice>
  </mc:AlternateContent>
  <bookViews>
    <workbookView xWindow="0" yWindow="0" windowWidth="19200" windowHeight="7050"/>
  </bookViews>
  <sheets>
    <sheet name="SIMULATION RETRAITE" sheetId="1" r:id="rId1"/>
    <sheet name="Eléments de calcul Futurs" sheetId="3" state="hidden" r:id="rId2"/>
    <sheet name="Eléments de calculs Actuel" sheetId="2" state="hidden" r:id="rId3"/>
  </sheets>
  <definedNames>
    <definedName name="AGE">'SIMULATION RETRAITE'!$G$11</definedName>
    <definedName name="Age_Ret_Actuel">'SIMULATION RETRAITE'!$C$26</definedName>
    <definedName name="Date_Embauche">'SIMULATION RETRAITE'!$F$17</definedName>
    <definedName name="Date_Jour">'SIMULATION RETRAITE'!$B$9</definedName>
    <definedName name="DATE_NAISS">'SIMULATION RETRAITE'!$F$11</definedName>
    <definedName name="Décote">'Eléments de calculs Actuel'!$C$10</definedName>
    <definedName name="NB_TRIM_COTISE_CALC">'SIMULATION RETRAITE'!$G$17</definedName>
    <definedName name="NB_TRIM_COTISE_CE_JOUR">'SIMULATION RETRAITE'!$F$16</definedName>
    <definedName name="NB_TRIM_REQ_ACT">'SIMULATION RETRAITE'!$E$21</definedName>
    <definedName name="NB_TRIM_REQ_FUTUR">'SIMULATION RETRAITE'!$F$21</definedName>
    <definedName name="NB_TRIM_REQUIS_1">'Eléments de calculs Actuel'!$B$3</definedName>
    <definedName name="NB_TRIM_REQUIS_2">'Eléments de calculs Actuel'!$B$7</definedName>
    <definedName name="Pension_Base_Annuelle">'SIMULATION RETRAITE'!#REF!</definedName>
    <definedName name="Pension_Base_Mensuelle">'SIMULATION RETRAITE'!#REF!</definedName>
    <definedName name="Plafond_durée_d_assurance">'Eléments de calculs Actuel'!$B$14</definedName>
    <definedName name="Plancher_Tx_Liquidation">'Eléments de calculs Actuel'!$B$12</definedName>
    <definedName name="RET_CPLT_62">'Eléments de calculs Actuel'!$B$18</definedName>
    <definedName name="RET_CPLT_63">'Eléments de calculs Actuel'!$B$19</definedName>
    <definedName name="RET_CPLT_64">'Eléments de calculs Actuel'!$B$20</definedName>
    <definedName name="RET_CPLT_65">'Eléments de calculs Actuel'!$B$21</definedName>
    <definedName name="RET_CPLT_66">'Eléments de calculs Actuel'!$B$22</definedName>
    <definedName name="SABM">'SIMULATION RETRAITE'!$F$13</definedName>
    <definedName name="Surcote">'Eléments de calculs Actuel'!$D$10</definedName>
    <definedName name="Tx_d_assurance_appliquée">'SIMULATION RETRAITE'!#REF!</definedName>
    <definedName name="Tx_Liquidation_Appliquée">'SIMULATION RETRAITE'!#REF!</definedName>
    <definedName name="Tx_Liquidation_Base">'Eléments de calculs Actuel'!$B$10</definedName>
    <definedName name="_xlnm.Print_Area" localSheetId="0">'SIMULATION RETRAITE'!$A$1:$H$43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3" i="2" l="1"/>
  <c r="E12" i="2"/>
  <c r="F21" i="1" l="1"/>
  <c r="E21" i="1"/>
  <c r="F20" i="1"/>
  <c r="H24" i="1"/>
  <c r="G24" i="1"/>
  <c r="F24" i="1"/>
  <c r="E24" i="1"/>
  <c r="D24" i="1"/>
  <c r="C24" i="1"/>
  <c r="B9" i="1"/>
  <c r="G11" i="1" l="1"/>
  <c r="C25" i="1"/>
  <c r="H25" i="1"/>
  <c r="G25" i="1"/>
  <c r="F25" i="1"/>
  <c r="E25" i="1"/>
  <c r="D25" i="1"/>
  <c r="E27" i="1" l="1"/>
  <c r="E28" i="1" s="1"/>
  <c r="D27" i="1"/>
  <c r="D28" i="1" s="1"/>
  <c r="H27" i="1"/>
  <c r="F27" i="1"/>
  <c r="F28" i="1" s="1"/>
  <c r="G27" i="1"/>
  <c r="G28" i="1" s="1"/>
  <c r="C27" i="1"/>
  <c r="C28" i="1" s="1"/>
  <c r="F14" i="1"/>
  <c r="G32" i="1" l="1"/>
  <c r="G31" i="1"/>
  <c r="H32" i="1"/>
  <c r="H31" i="1"/>
  <c r="F32" i="1"/>
  <c r="F31" i="1"/>
  <c r="E32" i="1"/>
  <c r="E31" i="1"/>
  <c r="F29" i="1"/>
  <c r="D29" i="1"/>
  <c r="G29" i="1"/>
  <c r="H28" i="1"/>
  <c r="H29" i="1"/>
  <c r="E29" i="1"/>
  <c r="C29" i="1"/>
  <c r="E33" i="1" l="1"/>
  <c r="F33" i="1"/>
  <c r="H33" i="1"/>
  <c r="G33" i="1"/>
  <c r="C30" i="1"/>
  <c r="E30" i="1"/>
  <c r="H30" i="1"/>
  <c r="G30" i="1"/>
  <c r="D30" i="1"/>
  <c r="F30" i="1"/>
</calcChain>
</file>

<file path=xl/sharedStrings.xml><?xml version="1.0" encoding="utf-8"?>
<sst xmlns="http://schemas.openxmlformats.org/spreadsheetml/2006/main" count="57" uniqueCount="48">
  <si>
    <t>Année de Naissance</t>
  </si>
  <si>
    <t>Age légal de départ à la retraite</t>
  </si>
  <si>
    <t>NB Trimestre Requis</t>
  </si>
  <si>
    <t>A partir de 1973</t>
  </si>
  <si>
    <t>Tx Liquidation Base</t>
  </si>
  <si>
    <t>Décote</t>
  </si>
  <si>
    <t>Surcote</t>
  </si>
  <si>
    <t>Plancher Tx Liquidation</t>
  </si>
  <si>
    <t>Plafond durée d'assurance</t>
  </si>
  <si>
    <t>Quel est votre salaire de référence ?</t>
  </si>
  <si>
    <t>SITUATION ACTUELLE</t>
  </si>
  <si>
    <t>RETRAITE DE BASE ACTUEL</t>
  </si>
  <si>
    <t>RETRAITE COMPLEMENTAIRE</t>
  </si>
  <si>
    <t>--&gt; Malus de 10% sur la retraite complémentaire pendant 3 ans, puis 100%</t>
  </si>
  <si>
    <t>--&gt; 100% de la retraite complémentaire</t>
  </si>
  <si>
    <t>--&gt; Bonus de 10% pendant 1 ans puis 100%</t>
  </si>
  <si>
    <t>--&gt; Bonus de 20% pendant 1 an puis 100%</t>
  </si>
  <si>
    <t>--&gt; Bonus de 33% pendant 1 an puis 100%</t>
  </si>
  <si>
    <t>+</t>
  </si>
  <si>
    <t>Salaire mensuel brut moyen</t>
  </si>
  <si>
    <t>SITUATION FUTURE</t>
  </si>
  <si>
    <t>Départ à … ans</t>
  </si>
  <si>
    <t>Le recul de l'âge légal risque de reporter d'autant ces malus et bonus</t>
  </si>
  <si>
    <t>RETRAITE DE BASE FUTURE</t>
  </si>
  <si>
    <t>62 ans</t>
  </si>
  <si>
    <t>63 ans</t>
  </si>
  <si>
    <t>64 ans</t>
  </si>
  <si>
    <t>65 ans</t>
  </si>
  <si>
    <t>66 ans</t>
  </si>
  <si>
    <t>67 ans</t>
  </si>
  <si>
    <t>Taux de liquidation</t>
  </si>
  <si>
    <t>Taux d'assurance</t>
  </si>
  <si>
    <t>Pension de base mensuelle estimée</t>
  </si>
  <si>
    <t>Date du jour :</t>
  </si>
  <si>
    <t>Age légal du départ à la retraite</t>
  </si>
  <si>
    <t>Nombre de trimestres cotisés requis</t>
  </si>
  <si>
    <t>Sit. Actuelle</t>
  </si>
  <si>
    <t>Sit. Future ?</t>
  </si>
  <si>
    <t>Légal futur</t>
  </si>
  <si>
    <t>Nb Trimestre restant à travailler</t>
  </si>
  <si>
    <t>Date correspondant à l'âge</t>
  </si>
  <si>
    <t>Ou date de début de travail</t>
  </si>
  <si>
    <t>Nb Trimestre pour carrière pleine</t>
  </si>
  <si>
    <t>RETRAITE COMPLEMENTAIRE ACTUELLE --&gt; Départ à … ans</t>
  </si>
  <si>
    <t>Quelle est votre date de naissance ?</t>
  </si>
  <si>
    <t>Quel est votre nombre de trimestres cotisés à ce jour ?</t>
  </si>
  <si>
    <t>Quelle retraite de base percevrez-vous selon l'âge de votre départ à la retraite ?</t>
  </si>
  <si>
    <t>Nb de trimestres acquis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</si>
</sst>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Down">
        <fgColor theme="0" tint="-0.34998626667073579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4" fillId="3" borderId="0" xfId="0" applyFont="1" applyFill="1" applyAlignment="1"/>
    <xf numFmtId="0" fontId="0" fillId="0" borderId="0" xfId="0" quotePrefix="1"/>
    <xf numFmtId="14" fontId="0" fillId="0" borderId="0" xfId="0" applyNumberFormat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14" fontId="4" fillId="2" borderId="0" xfId="0" applyNumberFormat="1" applyFont="1" applyFill="1" applyProtection="1">
      <protection locked="0"/>
    </xf>
    <xf numFmtId="164" fontId="4" fillId="2" borderId="0" xfId="0" applyNumberFormat="1" applyFont="1" applyFill="1" applyAlignment="1" applyProtection="1">
      <protection locked="0"/>
    </xf>
    <xf numFmtId="14" fontId="4" fillId="2" borderId="0" xfId="0" applyNumberFormat="1" applyFont="1" applyFill="1" applyAlignment="1" applyProtection="1"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43" fontId="0" fillId="0" borderId="0" xfId="1" applyFont="1" applyProtection="1"/>
    <xf numFmtId="10" fontId="0" fillId="0" borderId="0" xfId="2" applyNumberFormat="1" applyFont="1" applyProtection="1"/>
    <xf numFmtId="10" fontId="0" fillId="0" borderId="0" xfId="0" applyNumberFormat="1" applyProtection="1"/>
    <xf numFmtId="0" fontId="3" fillId="4" borderId="0" xfId="0" applyFont="1" applyFill="1" applyBorder="1" applyAlignment="1" applyProtection="1"/>
    <xf numFmtId="0" fontId="0" fillId="0" borderId="0" xfId="0" applyFont="1" applyFill="1" applyBorder="1" applyAlignment="1" applyProtection="1"/>
    <xf numFmtId="14" fontId="2" fillId="4" borderId="0" xfId="0" applyNumberFormat="1" applyFont="1" applyFill="1" applyBorder="1" applyAlignment="1" applyProtection="1"/>
    <xf numFmtId="0" fontId="4" fillId="0" borderId="0" xfId="0" applyFont="1" applyProtection="1"/>
    <xf numFmtId="2" fontId="4" fillId="0" borderId="0" xfId="0" applyNumberFormat="1" applyFont="1" applyFill="1" applyAlignment="1" applyProtection="1"/>
    <xf numFmtId="14" fontId="4" fillId="0" borderId="0" xfId="0" applyNumberFormat="1" applyFont="1" applyFill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164" fontId="5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/>
    <xf numFmtId="0" fontId="7" fillId="0" borderId="0" xfId="0" applyFont="1" applyAlignment="1" applyProtection="1"/>
    <xf numFmtId="164" fontId="7" fillId="0" borderId="0" xfId="0" applyNumberFormat="1" applyFont="1" applyAlignment="1" applyProtection="1"/>
    <xf numFmtId="164" fontId="0" fillId="0" borderId="0" xfId="0" applyNumberFormat="1" applyProtection="1"/>
    <xf numFmtId="14" fontId="4" fillId="0" borderId="0" xfId="0" applyNumberFormat="1" applyFont="1" applyFill="1" applyProtection="1"/>
    <xf numFmtId="0" fontId="3" fillId="3" borderId="0" xfId="0" applyFont="1" applyFill="1" applyAlignment="1" applyProtection="1"/>
    <xf numFmtId="0" fontId="3" fillId="3" borderId="0" xfId="0" applyFont="1" applyFill="1" applyProtection="1"/>
    <xf numFmtId="0" fontId="5" fillId="6" borderId="0" xfId="0" applyFont="1" applyFill="1" applyAlignment="1" applyProtection="1">
      <alignment horizontal="center"/>
    </xf>
    <xf numFmtId="0" fontId="2" fillId="0" borderId="0" xfId="0" applyFont="1" applyProtection="1"/>
    <xf numFmtId="0" fontId="4" fillId="0" borderId="0" xfId="0" applyFont="1" applyFill="1" applyProtection="1"/>
    <xf numFmtId="0" fontId="3" fillId="0" borderId="0" xfId="0" applyFont="1" applyAlignment="1" applyProtection="1"/>
    <xf numFmtId="0" fontId="3" fillId="0" borderId="0" xfId="0" applyFont="1" applyProtection="1"/>
    <xf numFmtId="14" fontId="3" fillId="0" borderId="0" xfId="0" applyNumberFormat="1" applyFont="1" applyProtection="1"/>
    <xf numFmtId="0" fontId="9" fillId="0" borderId="0" xfId="0" applyFont="1" applyAlignment="1" applyProtection="1"/>
    <xf numFmtId="1" fontId="3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1" fontId="0" fillId="6" borderId="0" xfId="0" applyNumberForma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wrapText="1"/>
    </xf>
    <xf numFmtId="10" fontId="0" fillId="6" borderId="0" xfId="2" applyNumberFormat="1" applyFont="1" applyFill="1" applyAlignment="1" applyProtection="1">
      <alignment horizontal="center" vertical="center"/>
    </xf>
    <xf numFmtId="164" fontId="2" fillId="5" borderId="0" xfId="0" applyNumberFormat="1" applyFont="1" applyFill="1" applyAlignment="1" applyProtection="1">
      <alignment horizontal="center" vertical="center"/>
    </xf>
    <xf numFmtId="0" fontId="0" fillId="7" borderId="0" xfId="0" applyFill="1" applyProtection="1"/>
    <xf numFmtId="0" fontId="0" fillId="7" borderId="0" xfId="0" applyFill="1" applyAlignment="1" applyProtection="1"/>
    <xf numFmtId="0" fontId="2" fillId="7" borderId="0" xfId="0" applyFont="1" applyFill="1" applyProtection="1"/>
    <xf numFmtId="0" fontId="2" fillId="7" borderId="0" xfId="0" applyFont="1" applyFill="1" applyAlignment="1" applyProtection="1"/>
    <xf numFmtId="0" fontId="4" fillId="3" borderId="0" xfId="0" applyFont="1" applyFill="1" applyProtection="1"/>
    <xf numFmtId="0" fontId="4" fillId="3" borderId="0" xfId="0" quotePrefix="1" applyFont="1" applyFill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justify" vertical="center" wrapText="1"/>
    </xf>
    <xf numFmtId="0" fontId="2" fillId="0" borderId="0" xfId="0" applyFont="1" applyAlignment="1" applyProtection="1">
      <alignment horizontal="left"/>
    </xf>
    <xf numFmtId="0" fontId="8" fillId="6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textRotation="90" wrapText="1"/>
    </xf>
    <xf numFmtId="0" fontId="3" fillId="3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wrapText="1"/>
    </xf>
    <xf numFmtId="1" fontId="4" fillId="0" borderId="0" xfId="0" applyNumberFormat="1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0" xfId="0" applyFont="1" applyFill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24802</xdr:rowOff>
    </xdr:from>
    <xdr:to>
      <xdr:col>7</xdr:col>
      <xdr:colOff>438151</xdr:colOff>
      <xdr:row>7</xdr:row>
      <xdr:rowOff>186939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4802"/>
          <a:ext cx="6038850" cy="1495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showRuler="0" view="pageLayout" workbookViewId="0">
      <selection activeCell="F16" sqref="F16"/>
    </sheetView>
  </sheetViews>
  <sheetFormatPr baseColWidth="10" defaultColWidth="10.85546875" defaultRowHeight="15" x14ac:dyDescent="0.25"/>
  <cols>
    <col min="1" max="1" width="10.7109375" style="15" customWidth="1"/>
    <col min="2" max="2" width="14" style="15" customWidth="1"/>
    <col min="3" max="3" width="11.85546875" style="15" customWidth="1"/>
    <col min="4" max="5" width="11.28515625" style="15" bestFit="1" customWidth="1"/>
    <col min="6" max="6" width="11.5703125" style="15" bestFit="1" customWidth="1"/>
    <col min="7" max="8" width="11.28515625" style="15" customWidth="1"/>
    <col min="9" max="9" width="11.7109375" style="15" customWidth="1"/>
    <col min="10" max="16384" width="10.85546875" style="15"/>
  </cols>
  <sheetData>
    <row r="1" spans="1:9" s="14" customFormat="1" x14ac:dyDescent="0.25">
      <c r="A1" s="13"/>
    </row>
    <row r="2" spans="1:9" x14ac:dyDescent="0.25">
      <c r="E2" s="16"/>
      <c r="F2" s="17"/>
      <c r="G2" s="17"/>
    </row>
    <row r="3" spans="1:9" x14ac:dyDescent="0.25">
      <c r="E3" s="16"/>
      <c r="F3" s="17"/>
      <c r="G3" s="17"/>
      <c r="H3" s="18"/>
    </row>
    <row r="4" spans="1:9" x14ac:dyDescent="0.25">
      <c r="E4" s="16"/>
      <c r="F4" s="17"/>
      <c r="G4" s="17"/>
    </row>
    <row r="5" spans="1:9" x14ac:dyDescent="0.25">
      <c r="E5" s="16"/>
      <c r="F5" s="17"/>
      <c r="G5" s="17"/>
    </row>
    <row r="6" spans="1:9" x14ac:dyDescent="0.25">
      <c r="E6" s="16"/>
      <c r="F6" s="17"/>
      <c r="G6" s="17"/>
      <c r="H6" s="18"/>
    </row>
    <row r="8" spans="1:9" x14ac:dyDescent="0.25">
      <c r="A8" s="19"/>
      <c r="B8" s="19"/>
    </row>
    <row r="9" spans="1:9" x14ac:dyDescent="0.25">
      <c r="A9" s="20" t="s">
        <v>33</v>
      </c>
      <c r="B9" s="21">
        <f ca="1">NOW()</f>
        <v>44991.359149884258</v>
      </c>
    </row>
    <row r="10" spans="1:9" x14ac:dyDescent="0.25">
      <c r="A10" s="20"/>
      <c r="B10" s="21"/>
      <c r="G10" s="22"/>
      <c r="H10" s="22" t="s">
        <v>38</v>
      </c>
    </row>
    <row r="11" spans="1:9" x14ac:dyDescent="0.25">
      <c r="A11" s="57" t="s">
        <v>44</v>
      </c>
      <c r="B11" s="57"/>
      <c r="C11" s="57"/>
      <c r="D11" s="57"/>
      <c r="E11" s="57"/>
      <c r="F11" s="12"/>
      <c r="G11" s="23">
        <f ca="1">YEARFRAC(F11,B9)</f>
        <v>123.18333333333334</v>
      </c>
      <c r="H11" s="24"/>
    </row>
    <row r="12" spans="1:9" x14ac:dyDescent="0.25">
      <c r="A12" s="54"/>
      <c r="B12" s="54"/>
      <c r="C12" s="54"/>
      <c r="D12" s="54"/>
      <c r="E12" s="54"/>
    </row>
    <row r="13" spans="1:9" x14ac:dyDescent="0.25">
      <c r="A13" s="25" t="s">
        <v>9</v>
      </c>
      <c r="D13" s="26"/>
      <c r="E13" s="26"/>
      <c r="F13" s="11"/>
      <c r="G13" s="27"/>
      <c r="H13" s="28"/>
    </row>
    <row r="14" spans="1:9" x14ac:dyDescent="0.25">
      <c r="A14" s="29" t="s">
        <v>19</v>
      </c>
      <c r="D14" s="26"/>
      <c r="E14" s="26"/>
      <c r="F14" s="30">
        <f>F13/12</f>
        <v>0</v>
      </c>
      <c r="G14" s="30"/>
      <c r="H14" s="30"/>
      <c r="I14" s="30"/>
    </row>
    <row r="15" spans="1:9" x14ac:dyDescent="0.25">
      <c r="A15" s="26"/>
      <c r="D15" s="26"/>
      <c r="E15" s="26"/>
      <c r="F15" s="31"/>
    </row>
    <row r="16" spans="1:9" ht="16.5" customHeight="1" x14ac:dyDescent="0.25">
      <c r="A16" s="25" t="s">
        <v>45</v>
      </c>
      <c r="D16" s="26"/>
      <c r="E16" s="26"/>
      <c r="F16" s="9">
        <v>99</v>
      </c>
      <c r="G16" s="62" t="s">
        <v>42</v>
      </c>
      <c r="H16" s="62"/>
    </row>
    <row r="17" spans="1:9" x14ac:dyDescent="0.25">
      <c r="A17" s="25" t="s">
        <v>41</v>
      </c>
      <c r="D17" s="26"/>
      <c r="E17" s="26"/>
      <c r="F17" s="10"/>
      <c r="G17" s="63">
        <f>IF(Date_Embauche="",0,(((YEAR(Date_Jour)*12+MONTH(Date_Jour))-(YEAR(Date_Embauche)*12+MONTH(Date_Embauche)))/3))</f>
        <v>0</v>
      </c>
      <c r="H17" s="63"/>
    </row>
    <row r="18" spans="1:9" x14ac:dyDescent="0.25">
      <c r="A18" s="25"/>
      <c r="D18" s="26"/>
      <c r="E18" s="26"/>
      <c r="F18" s="32"/>
    </row>
    <row r="19" spans="1:9" x14ac:dyDescent="0.25">
      <c r="A19" s="25"/>
      <c r="D19" s="26"/>
      <c r="E19" s="33" t="s">
        <v>36</v>
      </c>
      <c r="F19" s="34" t="s">
        <v>37</v>
      </c>
    </row>
    <row r="20" spans="1:9" x14ac:dyDescent="0.25">
      <c r="A20" s="25"/>
      <c r="B20" s="60" t="s">
        <v>34</v>
      </c>
      <c r="C20" s="60"/>
      <c r="D20" s="60"/>
      <c r="E20" s="35">
        <v>62</v>
      </c>
      <c r="F20" s="35">
        <f>IF(DATE_NAISS&lt;'Eléments de calcul Futurs'!A2,'Eléments de calcul Futurs'!B2,IF(DATE_NAISS&lt;='Eléments de calcul Futurs'!A3,'Eléments de calcul Futurs'!B3,IF(YEAR(DATE_NAISS)='Eléments de calcul Futurs'!A4,'Eléments de calcul Futurs'!B4,IF(YEAR(DATE_NAISS)='Eléments de calcul Futurs'!A5,'Eléments de calcul Futurs'!B5,IF(YEAR(DATE_NAISS)='Eléments de calcul Futurs'!A6,'Eléments de calcul Futurs'!B6,IF(YEAR(DATE_NAISS)='Eléments de calcul Futurs'!A7,'Eléments de calcul Futurs'!B7,IF(YEAR(DATE_NAISS)='Eléments de calcul Futurs'!A8,'Eléments de calcul Futurs'!B8,IF(YEAR(DATE_NAISS)='Eléments de calcul Futurs'!A9,'Eléments de calcul Futurs'!B9,IF(YEAR(DATE_NAISS)&gt;='Eléments de calcul Futurs'!A10,'Eléments de calcul Futurs'!B10,64)))))))))</f>
        <v>62</v>
      </c>
    </row>
    <row r="21" spans="1:9" x14ac:dyDescent="0.25">
      <c r="A21" s="25"/>
      <c r="B21" s="60" t="s">
        <v>35</v>
      </c>
      <c r="C21" s="60"/>
      <c r="D21" s="60"/>
      <c r="E21" s="35">
        <f>IF(YEAR(DATE_NAISS)&lt;='Eléments de calculs Actuel'!A3,NB_TRIM_REQUIS_1,IF(YEAR(DATE_NAISS)&lt;='Eléments de calculs Actuel'!A4,'Eléments de calculs Actuel'!B4,IF(YEAR(DATE_NAISS)&lt;='Eléments de calculs Actuel'!A5,'Eléments de calculs Actuel'!B5,IF(YEAR(DATE_NAISS)&lt;='Eléments de calculs Actuel'!A6,'Eléments de calculs Actuel'!B6,NB_TRIM_REQUIS_2))))</f>
        <v>168</v>
      </c>
      <c r="F21" s="35">
        <f>IF(YEAR(DATE_NAISS)&lt;='Eléments de calcul Futurs'!A14,'Eléments de calcul Futurs'!B14,IF(YEAR(DATE_NAISS)&lt;='Eléments de calcul Futurs'!A15,'Eléments de calcul Futurs'!B15,IF(YEAR(DATE_NAISS)&lt;='Eléments de calcul Futurs'!A16,'Eléments de calcul Futurs'!B16,IF(YEAR(DATE_NAISS)&lt;='Eléments de calcul Futurs'!A17,'Eléments de calcul Futurs'!B17,'Eléments de calcul Futurs'!B18))))</f>
        <v>168</v>
      </c>
    </row>
    <row r="22" spans="1:9" x14ac:dyDescent="0.25">
      <c r="A22" s="26"/>
      <c r="D22" s="26"/>
      <c r="E22" s="26"/>
      <c r="F22" s="31"/>
    </row>
    <row r="23" spans="1:9" x14ac:dyDescent="0.25">
      <c r="A23" s="25" t="s">
        <v>46</v>
      </c>
      <c r="B23" s="36"/>
      <c r="C23" s="36"/>
      <c r="D23" s="25"/>
      <c r="E23" s="25"/>
      <c r="I23" s="37"/>
    </row>
    <row r="24" spans="1:9" hidden="1" x14ac:dyDescent="0.25">
      <c r="A24" s="38" t="s">
        <v>40</v>
      </c>
      <c r="B24" s="39"/>
      <c r="C24" s="40">
        <f>DATE(YEAR(DATE_NAISS)+62,MONTH(DATE_NAISS),DAY(DATE_NAISS))</f>
        <v>22646</v>
      </c>
      <c r="D24" s="40">
        <f>DATE(YEAR(DATE_NAISS)+63,MONTH(DATE_NAISS),DAY(DATE_NAISS))</f>
        <v>23011</v>
      </c>
      <c r="E24" s="40">
        <f>DATE(YEAR(DATE_NAISS)+64,MONTH(DATE_NAISS),DAY(DATE_NAISS))</f>
        <v>23376</v>
      </c>
      <c r="F24" s="40">
        <f>DATE(YEAR(DATE_NAISS)+65,MONTH(DATE_NAISS),DAY(DATE_NAISS))</f>
        <v>23742</v>
      </c>
      <c r="G24" s="40">
        <f>DATE(YEAR(DATE_NAISS)+66,MONTH(DATE_NAISS),DAY(DATE_NAISS))</f>
        <v>24107</v>
      </c>
      <c r="H24" s="40">
        <f>DATE(YEAR(DATE_NAISS)+67,MONTH(DATE_NAISS),DAY(DATE_NAISS))</f>
        <v>24472</v>
      </c>
      <c r="I24" s="37"/>
    </row>
    <row r="25" spans="1:9" hidden="1" x14ac:dyDescent="0.25">
      <c r="A25" s="41" t="s">
        <v>39</v>
      </c>
      <c r="B25" s="39"/>
      <c r="C25" s="42">
        <f ca="1">((YEAR(C24)*12+MONTH(C24)-(YEAR(Date_Jour)*12+MONTH(Date_Jour))))/3</f>
        <v>-245</v>
      </c>
      <c r="D25" s="42">
        <f ca="1">((YEAR(D24)*12+MONTH(D24))-(YEAR(Date_Jour)*12+MONTH(Date_Jour)))/3</f>
        <v>-241</v>
      </c>
      <c r="E25" s="42">
        <f ca="1">((YEAR(E24)*12+MONTH(E24))-(YEAR(Date_Jour)*12+MONTH(Date_Jour)))/3</f>
        <v>-237</v>
      </c>
      <c r="F25" s="42">
        <f ca="1">((YEAR(F24)*12+MONTH(F24))-(YEAR(Date_Jour)*12+MONTH(Date_Jour)))/3</f>
        <v>-233</v>
      </c>
      <c r="G25" s="42">
        <f ca="1">((YEAR(G24)*12+MONTH(G24))-(YEAR(Date_Jour)*12+MONTH(Date_Jour)))/3</f>
        <v>-229</v>
      </c>
      <c r="H25" s="42">
        <f ca="1">((YEAR(H24)*12+MONTH(H24))-(YEAR(Date_Jour)*12+MONTH(Date_Jour)))/3</f>
        <v>-225</v>
      </c>
      <c r="I25" s="37"/>
    </row>
    <row r="26" spans="1:9" x14ac:dyDescent="0.25">
      <c r="A26" s="25"/>
      <c r="B26" s="36"/>
      <c r="C26" s="43" t="s">
        <v>24</v>
      </c>
      <c r="D26" s="43" t="s">
        <v>25</v>
      </c>
      <c r="E26" s="43" t="s">
        <v>26</v>
      </c>
      <c r="F26" s="43" t="s">
        <v>27</v>
      </c>
      <c r="G26" s="43" t="s">
        <v>28</v>
      </c>
      <c r="H26" s="43" t="s">
        <v>29</v>
      </c>
      <c r="I26" s="37"/>
    </row>
    <row r="27" spans="1:9" ht="29.1" customHeight="1" x14ac:dyDescent="0.25">
      <c r="A27" s="58" t="s">
        <v>47</v>
      </c>
      <c r="B27" s="58"/>
      <c r="C27" s="44">
        <f t="shared" ref="C27:H27" ca="1" si="0">MAX(NB_TRIM_COTISE_CE_JOUR,NB_TRIM_COTISE_CALC)+C25</f>
        <v>-146</v>
      </c>
      <c r="D27" s="44">
        <f t="shared" ca="1" si="0"/>
        <v>-142</v>
      </c>
      <c r="E27" s="44">
        <f t="shared" ca="1" si="0"/>
        <v>-138</v>
      </c>
      <c r="F27" s="44">
        <f t="shared" ca="1" si="0"/>
        <v>-134</v>
      </c>
      <c r="G27" s="44">
        <f t="shared" ca="1" si="0"/>
        <v>-130</v>
      </c>
      <c r="H27" s="44">
        <f t="shared" ca="1" si="0"/>
        <v>-126</v>
      </c>
      <c r="I27" s="37"/>
    </row>
    <row r="28" spans="1:9" ht="30" x14ac:dyDescent="0.25">
      <c r="A28" s="59" t="s">
        <v>10</v>
      </c>
      <c r="B28" s="45" t="s">
        <v>30</v>
      </c>
      <c r="C28" s="46">
        <f ca="1">IF(C27&lt;=NB_TRIM_REQ_ACT,MAX(Plancher_Tx_Liquidation,Tx_Liquidation_Base-((NB_TRIM_REQ_ACT-C27)*Tx_Liquidation_Base*Décote)),Tx_Liquidation_Base+((C27-NB_TRIM_REQ_ACT)*Décote))</f>
        <v>0.375</v>
      </c>
      <c r="D28" s="46">
        <f ca="1">IF(D27&lt;=NB_TRIM_REQ_ACT,MAX(Plancher_Tx_Liquidation,Tx_Liquidation_Base-((NB_TRIM_REQ_ACT-D27)*Tx_Liquidation_Base*Décote)),Tx_Liquidation_Base+((D27-NB_TRIM_REQ_ACT)*Décote))</f>
        <v>0.375</v>
      </c>
      <c r="E28" s="46">
        <f ca="1">IF(E27&lt;=NB_TRIM_REQ_ACT,MAX(Plancher_Tx_Liquidation,Tx_Liquidation_Base-((NB_TRIM_REQ_ACT-E27)*Tx_Liquidation_Base*Décote)),Tx_Liquidation_Base+((E27-NB_TRIM_REQ_ACT)*Décote))</f>
        <v>0.375</v>
      </c>
      <c r="F28" s="46">
        <f ca="1">IF(F27&lt;=NB_TRIM_REQ_ACT,MAX(Plancher_Tx_Liquidation,Tx_Liquidation_Base-((NB_TRIM_REQ_ACT-F27)*Tx_Liquidation_Base*Décote)),Tx_Liquidation_Base+((F27-NB_TRIM_REQ_ACT)*Décote))</f>
        <v>0.375</v>
      </c>
      <c r="G28" s="46">
        <f ca="1">IF(G27&lt;=NB_TRIM_REQ_ACT,MAX(Plancher_Tx_Liquidation,Tx_Liquidation_Base+((NB_TRIM_REQ_ACT-G27)*Tx_Liquidation_Base*Décote)),(Tx_Liquidation_Base+((G27-NB_TRIM_REQ_ACT)*Décote)))</f>
        <v>2.3624999999999998</v>
      </c>
      <c r="H28" s="46">
        <f ca="1">IF(H27&lt;=NB_TRIM_REQ_ACT,MAX(Plancher_Tx_Liquidation,Tx_Liquidation_Base+((NB_TRIM_REQ_ACT-H27)*Tx_Liquidation_Base*Décote)),(Tx_Liquidation_Base+((H27-NB_TRIM_REQ_ACT)*Décote)))</f>
        <v>2.3375000000000004</v>
      </c>
      <c r="I28" s="37"/>
    </row>
    <row r="29" spans="1:9" ht="30" x14ac:dyDescent="0.25">
      <c r="A29" s="59"/>
      <c r="B29" s="45" t="s">
        <v>31</v>
      </c>
      <c r="C29" s="46">
        <f t="shared" ref="C29:H29" ca="1" si="1">MIN(Plafond_durée_d_assurance,C27/NB_TRIM_REQ_ACT)</f>
        <v>-0.86904761904761907</v>
      </c>
      <c r="D29" s="46">
        <f t="shared" ca="1" si="1"/>
        <v>-0.84523809523809523</v>
      </c>
      <c r="E29" s="46">
        <f t="shared" ca="1" si="1"/>
        <v>-0.8214285714285714</v>
      </c>
      <c r="F29" s="46">
        <f t="shared" ca="1" si="1"/>
        <v>-0.79761904761904767</v>
      </c>
      <c r="G29" s="46">
        <f t="shared" ca="1" si="1"/>
        <v>-0.77380952380952384</v>
      </c>
      <c r="H29" s="46">
        <f t="shared" ca="1" si="1"/>
        <v>-0.75</v>
      </c>
      <c r="I29" s="37"/>
    </row>
    <row r="30" spans="1:9" ht="60" x14ac:dyDescent="0.25">
      <c r="A30" s="59"/>
      <c r="B30" s="45" t="s">
        <v>32</v>
      </c>
      <c r="C30" s="47">
        <f t="shared" ref="C30:H30" ca="1" si="2">SABM*C28*C29/12</f>
        <v>0</v>
      </c>
      <c r="D30" s="47">
        <f t="shared" ca="1" si="2"/>
        <v>0</v>
      </c>
      <c r="E30" s="47">
        <f t="shared" ca="1" si="2"/>
        <v>0</v>
      </c>
      <c r="F30" s="47">
        <f t="shared" ca="1" si="2"/>
        <v>0</v>
      </c>
      <c r="G30" s="47">
        <f t="shared" ca="1" si="2"/>
        <v>0</v>
      </c>
      <c r="H30" s="47">
        <f t="shared" ca="1" si="2"/>
        <v>0</v>
      </c>
      <c r="I30" s="37"/>
    </row>
    <row r="31" spans="1:9" ht="30" x14ac:dyDescent="0.25">
      <c r="A31" s="59" t="s">
        <v>20</v>
      </c>
      <c r="B31" s="45" t="s">
        <v>30</v>
      </c>
      <c r="C31" s="48"/>
      <c r="D31" s="49"/>
      <c r="E31" s="46">
        <f ca="1">IF(E27&lt;=NB_TRIM_REQ_FUTUR,MAX(Plancher_Tx_Liquidation,Tx_Liquidation_Base-((NB_TRIM_REQ_FUTUR-E27)*Tx_Liquidation_Base*Décote)),Tx_Liquidation_Base+(E27-NB_TRIM_REQ_FUTUR)*Décote)</f>
        <v>0.375</v>
      </c>
      <c r="F31" s="46">
        <f ca="1">IF(F27&lt;=NB_TRIM_REQ_FUTUR,MAX(Plancher_Tx_Liquidation,Tx_Liquidation_Base-((NB_TRIM_REQ_FUTUR-F27)*Tx_Liquidation_Base*Décote)),Tx_Liquidation_Base+(F27-NB_TRIM_REQ_FUTUR)*Décote)</f>
        <v>0.375</v>
      </c>
      <c r="G31" s="46">
        <f ca="1">IF(G27&lt;=NB_TRIM_REQ_FUTUR,MAX(Plancher_Tx_Liquidation,Tx_Liquidation_Base-((NB_TRIM_REQ_FUTUR-G27)*Tx_Liquidation_Base*Décote)),Tx_Liquidation_Base+(G27-NB_TRIM_REQ_FUTUR)*Décote)</f>
        <v>0.375</v>
      </c>
      <c r="H31" s="46">
        <f ca="1">IF(H27&lt;=NB_TRIM_REQ_FUTUR,MAX(Plancher_Tx_Liquidation,Tx_Liquidation_Base-((NB_TRIM_REQ_FUTUR-H27)*Tx_Liquidation_Base*Décote)),Tx_Liquidation_Base+(H27-NB_TRIM_REQ_FUTUR)*Décote)</f>
        <v>0.375</v>
      </c>
    </row>
    <row r="32" spans="1:9" ht="30" x14ac:dyDescent="0.25">
      <c r="A32" s="59"/>
      <c r="B32" s="45" t="s">
        <v>31</v>
      </c>
      <c r="C32" s="48"/>
      <c r="D32" s="49"/>
      <c r="E32" s="46">
        <f ca="1">MIN(Plafond_durée_d_assurance,E27/NB_TRIM_REQ_FUTUR)</f>
        <v>-0.8214285714285714</v>
      </c>
      <c r="F32" s="46">
        <f ca="1">MIN(Plafond_durée_d_assurance,F27/NB_TRIM_REQ_FUTUR)</f>
        <v>-0.79761904761904767</v>
      </c>
      <c r="G32" s="46">
        <f ca="1">MIN(Plafond_durée_d_assurance,G27/NB_TRIM_REQ_FUTUR)</f>
        <v>-0.77380952380952384</v>
      </c>
      <c r="H32" s="46">
        <f ca="1">MIN(Plafond_durée_d_assurance,H27/NB_TRIM_REQ_FUTUR)</f>
        <v>-0.75</v>
      </c>
    </row>
    <row r="33" spans="1:8" ht="60" x14ac:dyDescent="0.25">
      <c r="A33" s="59"/>
      <c r="B33" s="45" t="s">
        <v>32</v>
      </c>
      <c r="C33" s="50"/>
      <c r="D33" s="51"/>
      <c r="E33" s="47">
        <f ca="1">SABM*E31*E32/12</f>
        <v>0</v>
      </c>
      <c r="F33" s="47">
        <f ca="1">SABM*F31*F32/12</f>
        <v>0</v>
      </c>
      <c r="G33" s="47">
        <f ca="1">SABM*G31*G32/12</f>
        <v>0</v>
      </c>
      <c r="H33" s="47">
        <f ca="1">SABM*H31*H32/12</f>
        <v>0</v>
      </c>
    </row>
    <row r="34" spans="1:8" x14ac:dyDescent="0.25">
      <c r="C34" s="61" t="s">
        <v>18</v>
      </c>
      <c r="D34" s="61"/>
    </row>
    <row r="35" spans="1:8" x14ac:dyDescent="0.25">
      <c r="A35" s="13"/>
      <c r="B35" s="13"/>
      <c r="C35" s="61"/>
      <c r="D35" s="61"/>
      <c r="E35" s="13"/>
      <c r="F35" s="13"/>
      <c r="G35" s="13"/>
    </row>
    <row r="36" spans="1:8" x14ac:dyDescent="0.25">
      <c r="A36" s="64" t="s">
        <v>43</v>
      </c>
      <c r="B36" s="64"/>
      <c r="C36" s="64"/>
      <c r="D36" s="64"/>
      <c r="E36" s="64"/>
      <c r="F36" s="64"/>
    </row>
    <row r="37" spans="1:8" x14ac:dyDescent="0.25">
      <c r="A37" s="52">
        <v>62</v>
      </c>
      <c r="B37" s="53" t="s">
        <v>13</v>
      </c>
      <c r="C37" s="52"/>
      <c r="D37" s="52"/>
      <c r="E37" s="52"/>
      <c r="F37" s="52"/>
    </row>
    <row r="38" spans="1:8" x14ac:dyDescent="0.25">
      <c r="A38" s="52">
        <v>63</v>
      </c>
      <c r="B38" s="53" t="s">
        <v>14</v>
      </c>
      <c r="C38" s="52"/>
      <c r="D38" s="52"/>
      <c r="E38" s="52"/>
      <c r="F38" s="52"/>
    </row>
    <row r="39" spans="1:8" x14ac:dyDescent="0.25">
      <c r="A39" s="52">
        <v>64</v>
      </c>
      <c r="B39" s="53" t="s">
        <v>15</v>
      </c>
      <c r="C39" s="52"/>
      <c r="D39" s="52"/>
      <c r="E39" s="52"/>
      <c r="F39" s="52"/>
    </row>
    <row r="40" spans="1:8" x14ac:dyDescent="0.25">
      <c r="A40" s="52">
        <v>65</v>
      </c>
      <c r="B40" s="53" t="s">
        <v>16</v>
      </c>
      <c r="C40" s="52"/>
      <c r="D40" s="52"/>
      <c r="E40" s="52"/>
      <c r="F40" s="52"/>
    </row>
    <row r="41" spans="1:8" x14ac:dyDescent="0.25">
      <c r="A41" s="52">
        <v>66</v>
      </c>
      <c r="B41" s="53" t="s">
        <v>17</v>
      </c>
      <c r="C41" s="52"/>
      <c r="D41" s="52"/>
      <c r="E41" s="52"/>
      <c r="F41" s="52"/>
    </row>
    <row r="49" spans="1:7" x14ac:dyDescent="0.25">
      <c r="A49" s="56"/>
      <c r="B49" s="56"/>
      <c r="C49" s="56"/>
      <c r="D49" s="56"/>
      <c r="E49" s="56"/>
      <c r="F49" s="56"/>
      <c r="G49" s="56"/>
    </row>
    <row r="50" spans="1:7" x14ac:dyDescent="0.25">
      <c r="A50" s="56"/>
      <c r="B50" s="56"/>
      <c r="C50" s="56"/>
      <c r="D50" s="56"/>
      <c r="E50" s="56"/>
      <c r="F50" s="56"/>
      <c r="G50" s="56"/>
    </row>
    <row r="52" spans="1:7" x14ac:dyDescent="0.25">
      <c r="A52" s="55"/>
      <c r="B52" s="55"/>
      <c r="C52" s="36"/>
    </row>
  </sheetData>
  <sheetProtection password="CD88" sheet="1" selectLockedCells="1"/>
  <mergeCells count="13">
    <mergeCell ref="A52:B52"/>
    <mergeCell ref="A50:G50"/>
    <mergeCell ref="A11:E11"/>
    <mergeCell ref="A27:B27"/>
    <mergeCell ref="A28:A30"/>
    <mergeCell ref="A31:A33"/>
    <mergeCell ref="B20:D20"/>
    <mergeCell ref="B21:D21"/>
    <mergeCell ref="C34:D35"/>
    <mergeCell ref="G16:H16"/>
    <mergeCell ref="G17:H17"/>
    <mergeCell ref="A36:F36"/>
    <mergeCell ref="A49:G4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4" workbookViewId="0">
      <selection activeCell="A14" sqref="A14"/>
    </sheetView>
  </sheetViews>
  <sheetFormatPr baseColWidth="10" defaultRowHeight="15" x14ac:dyDescent="0.25"/>
  <cols>
    <col min="2" max="2" width="14.42578125" customWidth="1"/>
  </cols>
  <sheetData>
    <row r="1" spans="1:7" ht="45" x14ac:dyDescent="0.25">
      <c r="A1" s="2" t="s">
        <v>0</v>
      </c>
      <c r="B1" s="2" t="s">
        <v>1</v>
      </c>
      <c r="C1" s="2"/>
      <c r="D1" s="2"/>
      <c r="E1" s="2"/>
      <c r="F1" s="2"/>
      <c r="G1" s="2"/>
    </row>
    <row r="2" spans="1:7" x14ac:dyDescent="0.25">
      <c r="A2" s="8">
        <v>22525</v>
      </c>
      <c r="B2">
        <v>62</v>
      </c>
    </row>
    <row r="3" spans="1:7" x14ac:dyDescent="0.25">
      <c r="A3" s="8">
        <v>22646</v>
      </c>
      <c r="B3">
        <v>62.25</v>
      </c>
    </row>
    <row r="4" spans="1:7" x14ac:dyDescent="0.25">
      <c r="A4">
        <v>1962</v>
      </c>
      <c r="B4">
        <v>62.5</v>
      </c>
    </row>
    <row r="5" spans="1:7" x14ac:dyDescent="0.25">
      <c r="A5">
        <v>1963</v>
      </c>
      <c r="B5">
        <v>62.75</v>
      </c>
    </row>
    <row r="6" spans="1:7" x14ac:dyDescent="0.25">
      <c r="A6">
        <v>1964</v>
      </c>
      <c r="B6">
        <v>63</v>
      </c>
    </row>
    <row r="7" spans="1:7" x14ac:dyDescent="0.25">
      <c r="A7">
        <v>1965</v>
      </c>
      <c r="B7">
        <v>63.25</v>
      </c>
    </row>
    <row r="8" spans="1:7" x14ac:dyDescent="0.25">
      <c r="A8">
        <v>1966</v>
      </c>
      <c r="B8">
        <v>63.5</v>
      </c>
    </row>
    <row r="9" spans="1:7" x14ac:dyDescent="0.25">
      <c r="A9">
        <v>1967</v>
      </c>
      <c r="B9">
        <v>63.75</v>
      </c>
    </row>
    <row r="10" spans="1:7" x14ac:dyDescent="0.25">
      <c r="A10">
        <v>1968</v>
      </c>
      <c r="B10">
        <v>64</v>
      </c>
    </row>
    <row r="12" spans="1:7" x14ac:dyDescent="0.25">
      <c r="A12" s="6" t="s">
        <v>23</v>
      </c>
      <c r="B12" s="6"/>
    </row>
    <row r="13" spans="1:7" ht="30" x14ac:dyDescent="0.25">
      <c r="A13" s="1"/>
      <c r="B13" s="1" t="s">
        <v>2</v>
      </c>
    </row>
    <row r="14" spans="1:7" x14ac:dyDescent="0.25">
      <c r="A14" s="1">
        <v>1961</v>
      </c>
      <c r="B14" s="1">
        <v>168</v>
      </c>
    </row>
    <row r="15" spans="1:7" x14ac:dyDescent="0.25">
      <c r="A15" s="1">
        <v>1962</v>
      </c>
      <c r="B15" s="1">
        <v>169</v>
      </c>
    </row>
    <row r="16" spans="1:7" x14ac:dyDescent="0.25">
      <c r="A16" s="1">
        <v>1963</v>
      </c>
      <c r="B16" s="1">
        <v>170</v>
      </c>
    </row>
    <row r="17" spans="1:2" x14ac:dyDescent="0.25">
      <c r="A17" s="1">
        <v>1964</v>
      </c>
      <c r="B17" s="1">
        <v>171</v>
      </c>
    </row>
    <row r="18" spans="1:2" x14ac:dyDescent="0.25">
      <c r="A18" s="1">
        <v>1965</v>
      </c>
      <c r="B18" s="1">
        <v>172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topLeftCell="A4" workbookViewId="0">
      <selection activeCell="A17" sqref="A17:F22"/>
    </sheetView>
  </sheetViews>
  <sheetFormatPr baseColWidth="10" defaultRowHeight="15" x14ac:dyDescent="0.25"/>
  <cols>
    <col min="1" max="1" width="16.140625" customWidth="1"/>
    <col min="2" max="2" width="26.85546875" customWidth="1"/>
  </cols>
  <sheetData>
    <row r="1" spans="1:8" x14ac:dyDescent="0.25">
      <c r="A1" s="6" t="s">
        <v>11</v>
      </c>
      <c r="B1" s="6"/>
      <c r="C1" s="3"/>
      <c r="D1" s="3"/>
      <c r="E1" s="3"/>
      <c r="F1" s="3"/>
      <c r="G1" s="3"/>
      <c r="H1" s="3"/>
    </row>
    <row r="2" spans="1:8" ht="15.95" customHeight="1" x14ac:dyDescent="0.25">
      <c r="A2" s="1"/>
      <c r="B2" s="1" t="s">
        <v>2</v>
      </c>
      <c r="C2" s="1"/>
      <c r="D2" s="1"/>
    </row>
    <row r="3" spans="1:8" x14ac:dyDescent="0.25">
      <c r="A3" s="1">
        <v>1963</v>
      </c>
      <c r="B3" s="1">
        <v>168</v>
      </c>
      <c r="C3" s="1"/>
      <c r="D3" s="1"/>
    </row>
    <row r="4" spans="1:8" x14ac:dyDescent="0.25">
      <c r="A4" s="1">
        <v>1966</v>
      </c>
      <c r="B4" s="1">
        <v>169</v>
      </c>
      <c r="C4" s="1"/>
      <c r="D4" s="1"/>
    </row>
    <row r="5" spans="1:8" x14ac:dyDescent="0.25">
      <c r="A5" s="1">
        <v>1969</v>
      </c>
      <c r="B5" s="1">
        <v>170</v>
      </c>
      <c r="C5" s="1"/>
      <c r="D5" s="1"/>
    </row>
    <row r="6" spans="1:8" x14ac:dyDescent="0.25">
      <c r="A6" s="1">
        <v>1972</v>
      </c>
      <c r="B6" s="1">
        <v>171</v>
      </c>
      <c r="C6" s="1"/>
      <c r="D6" s="1"/>
    </row>
    <row r="7" spans="1:8" x14ac:dyDescent="0.25">
      <c r="A7" s="1" t="s">
        <v>3</v>
      </c>
      <c r="B7" s="1">
        <v>172</v>
      </c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 t="s">
        <v>4</v>
      </c>
      <c r="C9" s="1" t="s">
        <v>5</v>
      </c>
      <c r="D9" s="1" t="s">
        <v>6</v>
      </c>
    </row>
    <row r="10" spans="1:8" x14ac:dyDescent="0.25">
      <c r="A10" s="1"/>
      <c r="B10" s="4">
        <v>0.5</v>
      </c>
      <c r="C10" s="5">
        <v>1.2500000000000001E-2</v>
      </c>
      <c r="D10" s="5">
        <v>1.2500000000000001E-2</v>
      </c>
    </row>
    <row r="11" spans="1:8" x14ac:dyDescent="0.25">
      <c r="A11" s="1"/>
      <c r="B11" s="1" t="s">
        <v>7</v>
      </c>
      <c r="C11" s="1"/>
      <c r="D11" s="1"/>
    </row>
    <row r="12" spans="1:8" x14ac:dyDescent="0.25">
      <c r="A12" s="1"/>
      <c r="B12" s="5">
        <v>0.375</v>
      </c>
      <c r="C12" s="5"/>
      <c r="D12" s="1"/>
      <c r="E12">
        <f>Tx_Liquidation_Base+4*Tx_Liquidation_Base*Décote</f>
        <v>0.52500000000000002</v>
      </c>
    </row>
    <row r="13" spans="1:8" x14ac:dyDescent="0.25">
      <c r="A13" s="1"/>
      <c r="B13" s="1" t="s">
        <v>8</v>
      </c>
      <c r="C13" s="1"/>
      <c r="D13" s="1"/>
      <c r="E13">
        <f>Tx_Liquidation_Base-4*Tx_Liquidation_Base*Décote</f>
        <v>0.47499999999999998</v>
      </c>
    </row>
    <row r="14" spans="1:8" x14ac:dyDescent="0.25">
      <c r="A14" s="1"/>
      <c r="B14" s="4">
        <v>1</v>
      </c>
      <c r="C14" s="1"/>
      <c r="D14" s="1"/>
    </row>
    <row r="16" spans="1:8" x14ac:dyDescent="0.25">
      <c r="A16" s="65" t="s">
        <v>12</v>
      </c>
      <c r="B16" s="65"/>
    </row>
    <row r="17" spans="1:2" x14ac:dyDescent="0.25">
      <c r="A17" t="s">
        <v>21</v>
      </c>
    </row>
    <row r="18" spans="1:2" x14ac:dyDescent="0.25">
      <c r="A18">
        <v>62</v>
      </c>
      <c r="B18" s="7" t="s">
        <v>13</v>
      </c>
    </row>
    <row r="19" spans="1:2" x14ac:dyDescent="0.25">
      <c r="A19">
        <v>63</v>
      </c>
      <c r="B19" s="7" t="s">
        <v>14</v>
      </c>
    </row>
    <row r="20" spans="1:2" x14ac:dyDescent="0.25">
      <c r="A20">
        <v>64</v>
      </c>
      <c r="B20" s="7" t="s">
        <v>15</v>
      </c>
    </row>
    <row r="21" spans="1:2" x14ac:dyDescent="0.25">
      <c r="A21">
        <v>65</v>
      </c>
      <c r="B21" s="7" t="s">
        <v>16</v>
      </c>
    </row>
    <row r="22" spans="1:2" x14ac:dyDescent="0.25">
      <c r="A22">
        <v>66</v>
      </c>
      <c r="B22" s="7" t="s">
        <v>17</v>
      </c>
    </row>
    <row r="24" spans="1:2" x14ac:dyDescent="0.25">
      <c r="A24" t="s">
        <v>22</v>
      </c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23</vt:i4>
      </vt:variant>
    </vt:vector>
  </HeadingPairs>
  <TitlesOfParts>
    <vt:vector size="26" baseType="lpstr">
      <vt:lpstr>SIMULATION RETRAITE</vt:lpstr>
      <vt:lpstr>Eléments de calcul Futurs</vt:lpstr>
      <vt:lpstr>Eléments de calculs Actuel</vt:lpstr>
      <vt:lpstr>AGE</vt:lpstr>
      <vt:lpstr>Age_Ret_Actuel</vt:lpstr>
      <vt:lpstr>Date_Embauche</vt:lpstr>
      <vt:lpstr>Date_Jour</vt:lpstr>
      <vt:lpstr>DATE_NAISS</vt:lpstr>
      <vt:lpstr>Décote</vt:lpstr>
      <vt:lpstr>NB_TRIM_COTISE_CALC</vt:lpstr>
      <vt:lpstr>NB_TRIM_COTISE_CE_JOUR</vt:lpstr>
      <vt:lpstr>NB_TRIM_REQ_ACT</vt:lpstr>
      <vt:lpstr>NB_TRIM_REQ_FUTUR</vt:lpstr>
      <vt:lpstr>NB_TRIM_REQUIS_1</vt:lpstr>
      <vt:lpstr>NB_TRIM_REQUIS_2</vt:lpstr>
      <vt:lpstr>Plafond_durée_d_assurance</vt:lpstr>
      <vt:lpstr>Plancher_Tx_Liquidation</vt:lpstr>
      <vt:lpstr>RET_CPLT_62</vt:lpstr>
      <vt:lpstr>RET_CPLT_63</vt:lpstr>
      <vt:lpstr>RET_CPLT_64</vt:lpstr>
      <vt:lpstr>RET_CPLT_65</vt:lpstr>
      <vt:lpstr>RET_CPLT_66</vt:lpstr>
      <vt:lpstr>SABM</vt:lpstr>
      <vt:lpstr>Surcote</vt:lpstr>
      <vt:lpstr>Tx_Liquidation_Base</vt:lpstr>
      <vt:lpstr>'SIMULATION RETRAITE'!Zone_d_impression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CAMUT Olivier</dc:creator>
  <cp:lastModifiedBy>CAMUT Olivier</cp:lastModifiedBy>
  <cp:lastPrinted>2023-03-06T07:36:33Z</cp:lastPrinted>
  <dcterms:created xsi:type="dcterms:W3CDTF">2023-03-03T05:58:37Z</dcterms:created>
  <dcterms:modified xsi:type="dcterms:W3CDTF">2023-03-06T07:37:22Z</dcterms:modified>
</cp:coreProperties>
</file>